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2023\2023\ТЕНДЕРИ 2023\RFP Львів Дрогобич\"/>
    </mc:Choice>
  </mc:AlternateContent>
  <bookViews>
    <workbookView xWindow="0" yWindow="0" windowWidth="28800" windowHeight="14235"/>
  </bookViews>
  <sheets>
    <sheet name="ЛОТ 1" sheetId="2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5" l="1"/>
  <c r="D18" i="25"/>
  <c r="D34" i="25"/>
  <c r="D35" i="25"/>
  <c r="D36" i="25"/>
  <c r="D21" i="25"/>
  <c r="D46" i="25"/>
  <c r="D45" i="25"/>
  <c r="D42" i="25"/>
  <c r="D38" i="25"/>
  <c r="D39" i="25"/>
  <c r="D37" i="25"/>
  <c r="D20" i="25"/>
  <c r="D19" i="25"/>
  <c r="D28" i="25"/>
  <c r="D25" i="25"/>
  <c r="D24" i="25"/>
  <c r="D23" i="25"/>
  <c r="D22" i="25"/>
  <c r="D27" i="25"/>
  <c r="D17" i="25"/>
  <c r="D15" i="25"/>
  <c r="D132" i="25"/>
  <c r="D131" i="25"/>
  <c r="D129" i="25"/>
  <c r="D122" i="25"/>
  <c r="D120" i="25"/>
  <c r="D119" i="25"/>
  <c r="D118" i="25"/>
  <c r="D117" i="25"/>
  <c r="D116" i="25"/>
  <c r="D115" i="25"/>
  <c r="D114" i="25"/>
  <c r="D113" i="25"/>
  <c r="D112" i="25"/>
  <c r="D111" i="25"/>
  <c r="D110" i="25"/>
  <c r="D109" i="25"/>
  <c r="D108" i="25"/>
  <c r="D107" i="25"/>
  <c r="D106" i="25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75" i="25"/>
  <c r="D74" i="25"/>
  <c r="D73" i="25"/>
  <c r="D71" i="25"/>
  <c r="D70" i="25"/>
  <c r="D68" i="25"/>
  <c r="D67" i="25"/>
  <c r="D64" i="25"/>
  <c r="D61" i="25"/>
  <c r="D60" i="25"/>
  <c r="D59" i="25"/>
  <c r="D58" i="25"/>
  <c r="D57" i="25"/>
  <c r="D54" i="25"/>
  <c r="D53" i="25"/>
  <c r="D52" i="25"/>
</calcChain>
</file>

<file path=xl/sharedStrings.xml><?xml version="1.0" encoding="utf-8"?>
<sst xmlns="http://schemas.openxmlformats.org/spreadsheetml/2006/main" count="268" uniqueCount="147">
  <si>
    <t>м2</t>
  </si>
  <si>
    <t>м.п.</t>
  </si>
  <si>
    <t>Установлення дверей металопластикових</t>
  </si>
  <si>
    <t>Установлення вікон металопластикових</t>
  </si>
  <si>
    <t>Шпаклювання стель сіткою</t>
  </si>
  <si>
    <t>Влаштування гіпсокартонних коробів</t>
  </si>
  <si>
    <t>Влаштування плитки на стіни та підлоги</t>
  </si>
  <si>
    <t>Влаштування стяжки</t>
  </si>
  <si>
    <t>Влаштування душ піддона з плитки</t>
  </si>
  <si>
    <t>Прокладання трубопроводів каналізації</t>
  </si>
  <si>
    <t>Монтаж кранів для підключення водопостачання</t>
  </si>
  <si>
    <t>Монтаж унітазів в комплекті</t>
  </si>
  <si>
    <t>Монтаж змішувачів до умивальника</t>
  </si>
  <si>
    <t>Монтаж умивальників в комплекті</t>
  </si>
  <si>
    <t>Фарбування стін та стель</t>
  </si>
  <si>
    <t>Влаштування розеток, вимикачів, автоматів</t>
  </si>
  <si>
    <t xml:space="preserve">Встановлення світильників </t>
  </si>
  <si>
    <t>шт.</t>
  </si>
  <si>
    <t>Прокладання електричних кабелів</t>
  </si>
  <si>
    <t>Прокладання трубопроводів холодного та гарячого водопостачання</t>
  </si>
  <si>
    <t>м3</t>
  </si>
  <si>
    <t>Шпаклювання стель та стін під пофарбування</t>
  </si>
  <si>
    <t>Установлення підвіконників</t>
  </si>
  <si>
    <t>Штукатурення відкосів</t>
  </si>
  <si>
    <t>Установлення перемичок з арматури</t>
  </si>
  <si>
    <t>Заміна трапу підлогового</t>
  </si>
  <si>
    <t>Кріплення мийки</t>
  </si>
  <si>
    <t>Монтаж змішувача до мийки кухонної</t>
  </si>
  <si>
    <t>Замонолічування отворів в плиті перекриття (сміттєпровід)</t>
  </si>
  <si>
    <t>Бетон М250</t>
  </si>
  <si>
    <t>Сифон для мийки</t>
  </si>
  <si>
    <t>Комплект кріплень повітропроводів</t>
  </si>
  <si>
    <t>№
п/п</t>
  </si>
  <si>
    <t>Найменування видів (зміст) робіт, вимоги до робіт</t>
  </si>
  <si>
    <t>Об`єм
робіт</t>
  </si>
  <si>
    <t>ЗАГАЛЬНО-БУДІВЕЛЬНІ РОБОТИ :</t>
  </si>
  <si>
    <t>Одиниця виміру</t>
  </si>
  <si>
    <t xml:space="preserve">ВСЬОГО ПО ЗАГАЛЬНО-БУДІВЕЛЬНИМ  РОБОТАМ </t>
  </si>
  <si>
    <t>ВИТРАТИ  МАТЕРІАЛІВ :</t>
  </si>
  <si>
    <t>ВСЬОГО ВИТРАТ ПО ВАРТОСТІ МАТЕРІАЛІВ:</t>
  </si>
  <si>
    <t>Гофра  для унітазу  армована</t>
  </si>
  <si>
    <t>Встановлення витяжних вентиляторів, анемостатів</t>
  </si>
  <si>
    <t>Влаштування штраб під електричні кабелі</t>
  </si>
  <si>
    <t>Заробка штраб</t>
  </si>
  <si>
    <t>Монтаж змішувачів до душу</t>
  </si>
  <si>
    <t>Елементи кріплення вентрешітки, компл.</t>
  </si>
  <si>
    <t>Розчин цементно-піщаний М150 для стяжки</t>
  </si>
  <si>
    <t>Змішувач для душу настінний, колір хром, матеріал латунь</t>
  </si>
  <si>
    <t>П'єдистал під умивальник, керамічний, білий</t>
  </si>
  <si>
    <t>Змішувач для умивальника одноважільний, колір хром, матеріал латунь</t>
  </si>
  <si>
    <t>Унітаз-компакт з бачком та сидінням</t>
  </si>
  <si>
    <t>Каркас для гіпсокартонних коробів, комлект (UD 27, CD 60)</t>
  </si>
  <si>
    <t>Елементи кріплення ревізійної дверки, компл.</t>
  </si>
  <si>
    <t>Мийка кухонна, нержавіюча сталь</t>
  </si>
  <si>
    <t>Змішувач для мийки кухонної, одноважільний, колір хром, матеріал латунь</t>
  </si>
  <si>
    <t>Мурування перегородок з цегли керамічної</t>
  </si>
  <si>
    <t>Заміна радіаторів опалення на сталеві (22  600x500)</t>
  </si>
  <si>
    <t>Монтаж мийки кухонної з нержавіючої сталі</t>
  </si>
  <si>
    <t>Установлення ревізійних дверцят пластикових</t>
  </si>
  <si>
    <t>Прокладання витяжних повітропроводів пластикових</t>
  </si>
  <si>
    <t>Встановлення вентиляційних решіток пластикових</t>
  </si>
  <si>
    <t>Влаштування гідроізоляції підлоги</t>
  </si>
  <si>
    <t>Очищення приміщення від будівельного сміття</t>
  </si>
  <si>
    <t xml:space="preserve">Штукатурення стін </t>
  </si>
  <si>
    <t>Цегла керамічна одинарна М100</t>
  </si>
  <si>
    <t>Розчин цементно-вапняний М75</t>
  </si>
  <si>
    <t>Арматура А500С діаметром 12мм</t>
  </si>
  <si>
    <t>Розчин  цементно-вапняний М50</t>
  </si>
  <si>
    <t>Вікна металопластикові 1700ммх600мм, профіль 5-ти камерний, склопакет 2-х камерний, колір білий.</t>
  </si>
  <si>
    <t>Турбошурупи 100мм</t>
  </si>
  <si>
    <t>Піна монтажна 65мл</t>
  </si>
  <si>
    <t>Підвіконник зовнішній металевий шириною 150мм</t>
  </si>
  <si>
    <t>Підвіконник внутрішній пластиковий шириною 350мм</t>
  </si>
  <si>
    <t>Заглушка до підвіконника пластикова</t>
  </si>
  <si>
    <t>Двері металопластикові 750ммх3050мм, глухі з замком, поріг алюмінієва планка. Профіль 5-ти камерний, колір білий.</t>
  </si>
  <si>
    <t>Двері металопластикові 900ммх2050мм, глухі з замком, поріг алюмінієва планка. Профіль 5-ти камерний, колір білий.</t>
  </si>
  <si>
    <t>Сітка армувальна пластикова, щільність  160 грам/м2</t>
  </si>
  <si>
    <t>Глибокопроникна грунтовка 10л</t>
  </si>
  <si>
    <t xml:space="preserve">Штукатурка гіпсова, 25кг, </t>
  </si>
  <si>
    <t>Гіпсокартон вологостійкий товщиною 12,5 мм</t>
  </si>
  <si>
    <t xml:space="preserve">Шпаклівка СТАРТ+ФІНІШ, 20кг, </t>
  </si>
  <si>
    <t>Папір шліфувальний,зерно 120</t>
  </si>
  <si>
    <t>Кутник перфорований пластиковий ,довжина2,5м</t>
  </si>
  <si>
    <t>Фарба водоемульсійна ,миюча для стін та стель, 10л, біла</t>
  </si>
  <si>
    <t>Профіль цинковий UD 27</t>
  </si>
  <si>
    <t>Плівка поліетиленова фундаментна 150мкр</t>
  </si>
  <si>
    <t>Суміш клейова для плитки, 25кг</t>
  </si>
  <si>
    <t>Фуга для плитки, 2кг</t>
  </si>
  <si>
    <t>Трап підлоговий душ-піддона , довжина 600мм</t>
  </si>
  <si>
    <t>Планка +коліна пластикові 20мм х 1/2вн. для душу, колір хром</t>
  </si>
  <si>
    <t>Умивальник 550мм, керамічний, білий</t>
  </si>
  <si>
    <t>Кріплення умивальника універсальний</t>
  </si>
  <si>
    <t>Крани бронзові діаметром 1/2</t>
  </si>
  <si>
    <t>Плитка керамічна для стін, товщина 6мм, колір світло-сірий</t>
  </si>
  <si>
    <t>Гідроізоляція обмазувальна,однокомпонентна , 5кг</t>
  </si>
  <si>
    <t>Плитка керамічна або керамогранітна  для підлог, товщина  8мм, колір сірий</t>
  </si>
  <si>
    <t>Сифон  умивальника універсальний</t>
  </si>
  <si>
    <t xml:space="preserve">Шланг  гнучкий для води  діаметром 15мм, довжина 40см </t>
  </si>
  <si>
    <t>Труба каналізаційна полівінилхроридна діаметром 110мм</t>
  </si>
  <si>
    <t>Труба каналізаційна полівінилхроридна діаметром50мм</t>
  </si>
  <si>
    <t>Фасонні частини до каналізації полівінилхроридні діаметром110</t>
  </si>
  <si>
    <t>Фасонні частини до каналізації полівінилхроридні діаметром 50мм</t>
  </si>
  <si>
    <t>Труба поліпропиленова PPR PN діаметром  20мм</t>
  </si>
  <si>
    <t>Трійник поліпропиленовий PPR PN діаметром 20мм</t>
  </si>
  <si>
    <t>Коліно поліпропиленове PPR PN діаметром 20мм</t>
  </si>
  <si>
    <t>Трійник поліпропиленовий 20-1/2-20 PPR PN діаметром20мм</t>
  </si>
  <si>
    <t>Муфта поліпропиленова PPR PN діаметром 20мм</t>
  </si>
  <si>
    <t>Кліпса пластикова діаметром 20мм одинарна набірна</t>
  </si>
  <si>
    <t>Монтажне коліно поліпропиленове діаметром 1/2-20мм</t>
  </si>
  <si>
    <t>Ізоляція трубна з спіненого поліетилену діаметром 25мм</t>
  </si>
  <si>
    <t>Сталевий радіатор опалення ,тип22 , 600ммx500мм</t>
  </si>
  <si>
    <t xml:space="preserve">Комплект радіаторний підключення 3/4 </t>
  </si>
  <si>
    <t>Кран радіаторний з американкою 3/4 з термоголовкою</t>
  </si>
  <si>
    <t xml:space="preserve">Кран латунний з американкою діаметр3/4 </t>
  </si>
  <si>
    <t>Перехід бронзовий діаметром 25мм-3/4</t>
  </si>
  <si>
    <t>Перехід універсальний Гебо-1-В,діаметром 25мм</t>
  </si>
  <si>
    <t>Кріплення радіаторів сталевих</t>
  </si>
  <si>
    <t>Труба армована поліпропиленова PPR PN діаметром25мм</t>
  </si>
  <si>
    <t>Установочна коробка електрична ,пластикова,65ммх45 мм</t>
  </si>
  <si>
    <t>Вимикач електричний ,двохклавішний,утопленого типу</t>
  </si>
  <si>
    <t>Розетка електрична,одинарна,утопленого типу</t>
  </si>
  <si>
    <t>Вимикач автоматичний, двохполюсний ,25А</t>
  </si>
  <si>
    <t>Вимикач автоматичний, однополюсний ,10А</t>
  </si>
  <si>
    <t xml:space="preserve">Розподільча електрична коробка діаметром 90мм </t>
  </si>
  <si>
    <t>Кабель мідний ВВГнг, січення 3х1,5мм</t>
  </si>
  <si>
    <t>Кабель мідний ВВГнг , січення3х2,5мм</t>
  </si>
  <si>
    <t>Гофра пластикова електрична діаметром 20мм</t>
  </si>
  <si>
    <t>Світильник стельовий LED,18Вт</t>
  </si>
  <si>
    <t>Світильник настінний (бра),круглий 250мм</t>
  </si>
  <si>
    <t>Вентилятор канальний, осьовий, побутовий, діаметром120мм</t>
  </si>
  <si>
    <t>Анемостат для вентиляції пластиковий діаметром 120мм</t>
  </si>
  <si>
    <t>Повітропроводи вентиляційні пластикові діаметром 120мм</t>
  </si>
  <si>
    <t>Фасонні частини вентиляційних повітропроводів діаметром 120мм</t>
  </si>
  <si>
    <t>Решітка вентиляційна 300мм*250мм, біла, пластик</t>
  </si>
  <si>
    <t>Ревізійна дверка 150мм*200мм, біла, пластик</t>
  </si>
  <si>
    <t>Вікна металопластикові 3900ммх1450мм, профіль 5-ти камерний, склопакет 2-х камерний, центральний підсилювач (вертикальний), з провітрювачем. Колір білий.</t>
  </si>
  <si>
    <t>Трап підлоговий 150мм*150мм</t>
  </si>
  <si>
    <t>Ціна за одиницю ,грн з ПДВ
одиницю</t>
  </si>
  <si>
    <t>Загальна,грн з ПДВ
вартість</t>
  </si>
  <si>
    <t>Об'єкт: Гуртожиток від львівської національної академії мистецтв, за адресою: вул. Кримська, 30, м. Львів</t>
  </si>
  <si>
    <t>ЛОТ № 1</t>
  </si>
  <si>
    <t xml:space="preserve">ДОДАТОК В </t>
  </si>
  <si>
    <t xml:space="preserve">Тендер RFP 2023-08-09/ LV  </t>
  </si>
  <si>
    <t>м/п</t>
  </si>
  <si>
    <t>Назва організації/ФОП _______________________</t>
  </si>
  <si>
    <t>РАЗОМ,грн з ПДВ</t>
  </si>
  <si>
    <t>ТЕХНІЧНЕ ЗАВДАННЯ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</si>
</sst>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sz val="10"/>
      <color rgb="FF00000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Border="0" applyProtection="0"/>
    <xf numFmtId="164" fontId="2" fillId="0" borderId="0" applyBorder="0" applyProtection="0"/>
    <xf numFmtId="0" fontId="3" fillId="0" borderId="0"/>
    <xf numFmtId="164" fontId="4" fillId="0" borderId="0" applyBorder="0" applyProtection="0"/>
    <xf numFmtId="0" fontId="1" fillId="0" borderId="0"/>
    <xf numFmtId="0" fontId="5" fillId="0" borderId="0"/>
  </cellStyleXfs>
  <cellXfs count="34">
    <xf numFmtId="0" fontId="0" fillId="0" borderId="0" xfId="0"/>
    <xf numFmtId="0" fontId="8" fillId="0" borderId="0" xfId="0" applyFont="1"/>
    <xf numFmtId="0" fontId="9" fillId="0" borderId="2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3" applyFont="1" applyBorder="1" applyAlignment="1">
      <alignment shrinkToFit="1"/>
    </xf>
    <xf numFmtId="2" fontId="11" fillId="0" borderId="1" xfId="0" applyNumberFormat="1" applyFont="1" applyBorder="1"/>
    <xf numFmtId="4" fontId="11" fillId="0" borderId="1" xfId="3" applyNumberFormat="1" applyFont="1" applyBorder="1" applyProtection="1">
      <protection locked="0"/>
    </xf>
    <xf numFmtId="4" fontId="8" fillId="0" borderId="1" xfId="0" applyNumberFormat="1" applyFont="1" applyBorder="1"/>
    <xf numFmtId="0" fontId="8" fillId="0" borderId="1" xfId="0" applyFont="1" applyFill="1" applyBorder="1" applyAlignment="1">
      <alignment wrapText="1"/>
    </xf>
    <xf numFmtId="2" fontId="11" fillId="0" borderId="1" xfId="0" applyNumberFormat="1" applyFont="1" applyFill="1" applyBorder="1" applyAlignment="1">
      <alignment vertical="center"/>
    </xf>
    <xf numFmtId="4" fontId="11" fillId="0" borderId="1" xfId="3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/>
    <xf numFmtId="0" fontId="11" fillId="0" borderId="1" xfId="0" applyFont="1" applyBorder="1"/>
    <xf numFmtId="0" fontId="11" fillId="0" borderId="1" xfId="3" applyFont="1" applyFill="1" applyBorder="1" applyAlignment="1">
      <alignment vertical="center" shrinkToFit="1"/>
    </xf>
    <xf numFmtId="4" fontId="10" fillId="3" borderId="1" xfId="0" applyNumberFormat="1" applyFont="1" applyFill="1" applyBorder="1"/>
    <xf numFmtId="0" fontId="10" fillId="2" borderId="1" xfId="0" applyFont="1" applyFill="1" applyBorder="1" applyAlignment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11" fillId="0" borderId="1" xfId="0" applyNumberFormat="1" applyFont="1" applyFill="1" applyBorder="1"/>
    <xf numFmtId="0" fontId="11" fillId="0" borderId="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1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4" fontId="10" fillId="4" borderId="1" xfId="0" applyNumberFormat="1" applyFont="1" applyFill="1" applyBorder="1"/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</cellXfs>
  <cellStyles count="7">
    <cellStyle name="Excel Built-in Normal" xfId="2"/>
    <cellStyle name="Normal 3" xfId="3"/>
    <cellStyle name="Звичайний 2" xfId="5"/>
    <cellStyle name="Обычный" xfId="0" builtinId="0"/>
    <cellStyle name="Обычный 11 20" xfId="6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6"/>
  <sheetViews>
    <sheetView tabSelected="1" zoomScale="130" zoomScaleNormal="130" workbookViewId="0">
      <selection activeCell="M13" sqref="M13"/>
    </sheetView>
  </sheetViews>
  <sheetFormatPr defaultRowHeight="12.75" x14ac:dyDescent="0.2"/>
  <cols>
    <col min="1" max="1" width="5.5703125" style="1" customWidth="1"/>
    <col min="2" max="2" width="53.5703125" style="1" customWidth="1"/>
    <col min="3" max="3" width="9.28515625" style="1" customWidth="1"/>
    <col min="4" max="4" width="9.140625" style="1"/>
    <col min="5" max="5" width="12.28515625" style="1" customWidth="1"/>
    <col min="6" max="6" width="18.5703125" style="1" customWidth="1"/>
    <col min="7" max="16384" width="9.140625" style="1"/>
  </cols>
  <sheetData>
    <row r="2" spans="1:7" x14ac:dyDescent="0.2">
      <c r="B2" s="23" t="s">
        <v>142</v>
      </c>
    </row>
    <row r="3" spans="1:7" x14ac:dyDescent="0.2">
      <c r="B3" s="23" t="s">
        <v>141</v>
      </c>
    </row>
    <row r="4" spans="1:7" ht="15.75" x14ac:dyDescent="0.25">
      <c r="B4" s="22" t="s">
        <v>140</v>
      </c>
    </row>
    <row r="5" spans="1:7" ht="26.25" customHeight="1" x14ac:dyDescent="0.25">
      <c r="A5" s="28" t="s">
        <v>139</v>
      </c>
      <c r="B5" s="28"/>
      <c r="C5" s="28"/>
      <c r="D5" s="28"/>
      <c r="E5" s="28"/>
      <c r="F5" s="28"/>
      <c r="G5" s="28"/>
    </row>
    <row r="7" spans="1:7" ht="15.75" x14ac:dyDescent="0.25">
      <c r="B7" s="27" t="s">
        <v>146</v>
      </c>
      <c r="C7" s="27"/>
      <c r="D7" s="27"/>
      <c r="E7" s="27"/>
      <c r="F7" s="27"/>
    </row>
    <row r="8" spans="1:7" x14ac:dyDescent="0.2">
      <c r="B8" s="21"/>
      <c r="C8" s="21"/>
      <c r="D8" s="21"/>
      <c r="E8" s="21"/>
      <c r="F8" s="21"/>
    </row>
    <row r="9" spans="1:7" ht="11.25" customHeight="1" x14ac:dyDescent="0.2">
      <c r="A9" s="2"/>
      <c r="B9" s="2"/>
      <c r="C9" s="2"/>
      <c r="D9" s="2"/>
      <c r="E9" s="2"/>
      <c r="F9" s="2"/>
    </row>
    <row r="10" spans="1:7" ht="51" x14ac:dyDescent="0.2">
      <c r="A10" s="24" t="s">
        <v>32</v>
      </c>
      <c r="B10" s="24" t="s">
        <v>33</v>
      </c>
      <c r="C10" s="24" t="s">
        <v>36</v>
      </c>
      <c r="D10" s="24" t="s">
        <v>34</v>
      </c>
      <c r="E10" s="24" t="s">
        <v>137</v>
      </c>
      <c r="F10" s="24" t="s">
        <v>138</v>
      </c>
    </row>
    <row r="11" spans="1:7" x14ac:dyDescent="0.2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</row>
    <row r="12" spans="1:7" x14ac:dyDescent="0.2">
      <c r="A12" s="30" t="s">
        <v>35</v>
      </c>
      <c r="B12" s="30"/>
      <c r="C12" s="30"/>
      <c r="D12" s="30"/>
      <c r="E12" s="30"/>
      <c r="F12" s="25"/>
    </row>
    <row r="13" spans="1:7" x14ac:dyDescent="0.2">
      <c r="A13" s="3">
        <v>1</v>
      </c>
      <c r="B13" s="4" t="s">
        <v>62</v>
      </c>
      <c r="C13" s="5" t="s">
        <v>20</v>
      </c>
      <c r="D13" s="6">
        <v>20</v>
      </c>
      <c r="E13" s="7"/>
      <c r="F13" s="8"/>
    </row>
    <row r="14" spans="1:7" x14ac:dyDescent="0.2">
      <c r="A14" s="3">
        <v>2</v>
      </c>
      <c r="B14" s="9" t="s">
        <v>28</v>
      </c>
      <c r="C14" s="3" t="s">
        <v>17</v>
      </c>
      <c r="D14" s="10">
        <v>2</v>
      </c>
      <c r="E14" s="11"/>
      <c r="F14" s="12"/>
    </row>
    <row r="15" spans="1:7" x14ac:dyDescent="0.2">
      <c r="A15" s="3">
        <v>3</v>
      </c>
      <c r="B15" s="9" t="s">
        <v>55</v>
      </c>
      <c r="C15" s="5" t="s">
        <v>0</v>
      </c>
      <c r="D15" s="6">
        <f>29.8+1.8</f>
        <v>31.6</v>
      </c>
      <c r="E15" s="7"/>
      <c r="F15" s="12"/>
    </row>
    <row r="16" spans="1:7" x14ac:dyDescent="0.2">
      <c r="A16" s="3">
        <v>4</v>
      </c>
      <c r="B16" s="9" t="s">
        <v>24</v>
      </c>
      <c r="C16" s="3" t="s">
        <v>17</v>
      </c>
      <c r="D16" s="13">
        <v>4</v>
      </c>
      <c r="E16" s="12"/>
      <c r="F16" s="12"/>
    </row>
    <row r="17" spans="1:6" x14ac:dyDescent="0.2">
      <c r="A17" s="3">
        <v>5</v>
      </c>
      <c r="B17" s="9" t="s">
        <v>63</v>
      </c>
      <c r="C17" s="13" t="s">
        <v>0</v>
      </c>
      <c r="D17" s="13">
        <f>64+15</f>
        <v>79</v>
      </c>
      <c r="E17" s="12"/>
      <c r="F17" s="12"/>
    </row>
    <row r="18" spans="1:6" x14ac:dyDescent="0.2">
      <c r="A18" s="3">
        <v>6</v>
      </c>
      <c r="B18" s="9" t="s">
        <v>23</v>
      </c>
      <c r="C18" s="13" t="s">
        <v>1</v>
      </c>
      <c r="D18" s="13">
        <f>8+9</f>
        <v>17</v>
      </c>
      <c r="E18" s="12"/>
      <c r="F18" s="12"/>
    </row>
    <row r="19" spans="1:6" x14ac:dyDescent="0.2">
      <c r="A19" s="3">
        <v>7</v>
      </c>
      <c r="B19" s="9" t="s">
        <v>3</v>
      </c>
      <c r="C19" s="14" t="s">
        <v>0</v>
      </c>
      <c r="D19" s="10">
        <f>1.7*0.6+5.7</f>
        <v>6.7200000000000006</v>
      </c>
      <c r="E19" s="11"/>
      <c r="F19" s="12"/>
    </row>
    <row r="20" spans="1:6" x14ac:dyDescent="0.2">
      <c r="A20" s="3">
        <v>8</v>
      </c>
      <c r="B20" s="9" t="s">
        <v>22</v>
      </c>
      <c r="C20" s="14" t="s">
        <v>1</v>
      </c>
      <c r="D20" s="10">
        <f>1.8*2+7.8</f>
        <v>11.4</v>
      </c>
      <c r="E20" s="11"/>
      <c r="F20" s="12"/>
    </row>
    <row r="21" spans="1:6" x14ac:dyDescent="0.2">
      <c r="A21" s="3">
        <v>9</v>
      </c>
      <c r="B21" s="9" t="s">
        <v>2</v>
      </c>
      <c r="C21" s="14" t="s">
        <v>0</v>
      </c>
      <c r="D21" s="10">
        <f>7.8+0.9*2.05</f>
        <v>9.6449999999999996</v>
      </c>
      <c r="E21" s="11"/>
      <c r="F21" s="12"/>
    </row>
    <row r="22" spans="1:6" x14ac:dyDescent="0.2">
      <c r="A22" s="3">
        <v>10</v>
      </c>
      <c r="B22" s="9" t="s">
        <v>4</v>
      </c>
      <c r="C22" s="14" t="s">
        <v>0</v>
      </c>
      <c r="D22" s="10">
        <f>20.4+20.7</f>
        <v>41.099999999999994</v>
      </c>
      <c r="E22" s="11"/>
      <c r="F22" s="12"/>
    </row>
    <row r="23" spans="1:6" x14ac:dyDescent="0.2">
      <c r="A23" s="3">
        <v>11</v>
      </c>
      <c r="B23" s="9" t="s">
        <v>5</v>
      </c>
      <c r="C23" s="14" t="s">
        <v>0</v>
      </c>
      <c r="D23" s="10">
        <f>6.5+2</f>
        <v>8.5</v>
      </c>
      <c r="E23" s="11"/>
      <c r="F23" s="12"/>
    </row>
    <row r="24" spans="1:6" x14ac:dyDescent="0.2">
      <c r="A24" s="3">
        <v>12</v>
      </c>
      <c r="B24" s="9" t="s">
        <v>21</v>
      </c>
      <c r="C24" s="14" t="s">
        <v>0</v>
      </c>
      <c r="D24" s="10">
        <f>20.4+2+37</f>
        <v>59.4</v>
      </c>
      <c r="E24" s="11"/>
      <c r="F24" s="12"/>
    </row>
    <row r="25" spans="1:6" x14ac:dyDescent="0.2">
      <c r="A25" s="3">
        <v>13</v>
      </c>
      <c r="B25" s="9" t="s">
        <v>14</v>
      </c>
      <c r="C25" s="14" t="s">
        <v>0</v>
      </c>
      <c r="D25" s="10">
        <f>22.4+37</f>
        <v>59.4</v>
      </c>
      <c r="E25" s="11"/>
      <c r="F25" s="12"/>
    </row>
    <row r="26" spans="1:6" x14ac:dyDescent="0.2">
      <c r="A26" s="3">
        <v>14</v>
      </c>
      <c r="B26" s="9" t="s">
        <v>61</v>
      </c>
      <c r="C26" s="14" t="s">
        <v>0</v>
      </c>
      <c r="D26" s="10">
        <v>20.399999999999999</v>
      </c>
      <c r="E26" s="11"/>
      <c r="F26" s="12"/>
    </row>
    <row r="27" spans="1:6" x14ac:dyDescent="0.2">
      <c r="A27" s="3">
        <v>15</v>
      </c>
      <c r="B27" s="9" t="s">
        <v>7</v>
      </c>
      <c r="C27" s="14" t="s">
        <v>0</v>
      </c>
      <c r="D27" s="10">
        <f>20.4+21.6</f>
        <v>42</v>
      </c>
      <c r="E27" s="11"/>
      <c r="F27" s="12"/>
    </row>
    <row r="28" spans="1:6" x14ac:dyDescent="0.2">
      <c r="A28" s="3">
        <v>16</v>
      </c>
      <c r="B28" s="9" t="s">
        <v>6</v>
      </c>
      <c r="C28" s="14" t="s">
        <v>0</v>
      </c>
      <c r="D28" s="10">
        <f>121+52</f>
        <v>173</v>
      </c>
      <c r="E28" s="11"/>
      <c r="F28" s="12"/>
    </row>
    <row r="29" spans="1:6" x14ac:dyDescent="0.2">
      <c r="A29" s="3">
        <v>17</v>
      </c>
      <c r="B29" s="9" t="s">
        <v>8</v>
      </c>
      <c r="C29" s="3" t="s">
        <v>17</v>
      </c>
      <c r="D29" s="10">
        <v>2</v>
      </c>
      <c r="E29" s="11"/>
      <c r="F29" s="12"/>
    </row>
    <row r="30" spans="1:6" x14ac:dyDescent="0.2">
      <c r="A30" s="3">
        <v>18</v>
      </c>
      <c r="B30" s="9" t="s">
        <v>44</v>
      </c>
      <c r="C30" s="3" t="s">
        <v>17</v>
      </c>
      <c r="D30" s="10">
        <v>2</v>
      </c>
      <c r="E30" s="11"/>
      <c r="F30" s="12"/>
    </row>
    <row r="31" spans="1:6" x14ac:dyDescent="0.2">
      <c r="A31" s="3">
        <v>19</v>
      </c>
      <c r="B31" s="9" t="s">
        <v>13</v>
      </c>
      <c r="C31" s="3" t="s">
        <v>17</v>
      </c>
      <c r="D31" s="10">
        <v>3</v>
      </c>
      <c r="E31" s="11"/>
      <c r="F31" s="12"/>
    </row>
    <row r="32" spans="1:6" x14ac:dyDescent="0.2">
      <c r="A32" s="3">
        <v>20</v>
      </c>
      <c r="B32" s="9" t="s">
        <v>12</v>
      </c>
      <c r="C32" s="3" t="s">
        <v>17</v>
      </c>
      <c r="D32" s="10">
        <v>3</v>
      </c>
      <c r="E32" s="11"/>
      <c r="F32" s="12"/>
    </row>
    <row r="33" spans="1:6" x14ac:dyDescent="0.2">
      <c r="A33" s="3">
        <v>21</v>
      </c>
      <c r="B33" s="9" t="s">
        <v>11</v>
      </c>
      <c r="C33" s="3" t="s">
        <v>17</v>
      </c>
      <c r="D33" s="10">
        <v>2</v>
      </c>
      <c r="E33" s="11"/>
      <c r="F33" s="12"/>
    </row>
    <row r="34" spans="1:6" x14ac:dyDescent="0.2">
      <c r="A34" s="3">
        <v>22</v>
      </c>
      <c r="B34" s="9" t="s">
        <v>10</v>
      </c>
      <c r="C34" s="3" t="s">
        <v>17</v>
      </c>
      <c r="D34" s="10">
        <f>14+5</f>
        <v>19</v>
      </c>
      <c r="E34" s="11"/>
      <c r="F34" s="12"/>
    </row>
    <row r="35" spans="1:6" x14ac:dyDescent="0.2">
      <c r="A35" s="3">
        <v>23</v>
      </c>
      <c r="B35" s="9" t="s">
        <v>9</v>
      </c>
      <c r="C35" s="14" t="s">
        <v>1</v>
      </c>
      <c r="D35" s="10">
        <f>38+9</f>
        <v>47</v>
      </c>
      <c r="E35" s="11"/>
      <c r="F35" s="12"/>
    </row>
    <row r="36" spans="1:6" ht="25.5" x14ac:dyDescent="0.2">
      <c r="A36" s="3">
        <v>24</v>
      </c>
      <c r="B36" s="9" t="s">
        <v>19</v>
      </c>
      <c r="C36" s="14" t="s">
        <v>1</v>
      </c>
      <c r="D36" s="10">
        <f>56+12</f>
        <v>68</v>
      </c>
      <c r="E36" s="11"/>
      <c r="F36" s="12"/>
    </row>
    <row r="37" spans="1:6" x14ac:dyDescent="0.2">
      <c r="A37" s="3">
        <v>25</v>
      </c>
      <c r="B37" s="9" t="s">
        <v>56</v>
      </c>
      <c r="C37" s="3" t="s">
        <v>17</v>
      </c>
      <c r="D37" s="10">
        <f>1+2</f>
        <v>3</v>
      </c>
      <c r="E37" s="11"/>
      <c r="F37" s="12"/>
    </row>
    <row r="38" spans="1:6" x14ac:dyDescent="0.2">
      <c r="A38" s="3">
        <v>26</v>
      </c>
      <c r="B38" s="9" t="s">
        <v>15</v>
      </c>
      <c r="C38" s="3" t="s">
        <v>17</v>
      </c>
      <c r="D38" s="10">
        <f>12+18</f>
        <v>30</v>
      </c>
      <c r="E38" s="11"/>
      <c r="F38" s="12"/>
    </row>
    <row r="39" spans="1:6" x14ac:dyDescent="0.2">
      <c r="A39" s="3">
        <v>27</v>
      </c>
      <c r="B39" s="9" t="s">
        <v>18</v>
      </c>
      <c r="C39" s="14" t="s">
        <v>1</v>
      </c>
      <c r="D39" s="10">
        <f>120+100</f>
        <v>220</v>
      </c>
      <c r="E39" s="11"/>
      <c r="F39" s="12"/>
    </row>
    <row r="40" spans="1:6" x14ac:dyDescent="0.2">
      <c r="A40" s="3">
        <v>28</v>
      </c>
      <c r="B40" s="9" t="s">
        <v>42</v>
      </c>
      <c r="C40" s="14" t="s">
        <v>1</v>
      </c>
      <c r="D40" s="10">
        <v>35</v>
      </c>
      <c r="E40" s="11"/>
      <c r="F40" s="12"/>
    </row>
    <row r="41" spans="1:6" x14ac:dyDescent="0.2">
      <c r="A41" s="3">
        <v>29</v>
      </c>
      <c r="B41" s="9" t="s">
        <v>43</v>
      </c>
      <c r="C41" s="14" t="s">
        <v>1</v>
      </c>
      <c r="D41" s="10">
        <v>35</v>
      </c>
      <c r="E41" s="11"/>
      <c r="F41" s="12"/>
    </row>
    <row r="42" spans="1:6" x14ac:dyDescent="0.2">
      <c r="A42" s="3">
        <v>30</v>
      </c>
      <c r="B42" s="9" t="s">
        <v>16</v>
      </c>
      <c r="C42" s="3" t="s">
        <v>17</v>
      </c>
      <c r="D42" s="10">
        <f>10+4</f>
        <v>14</v>
      </c>
      <c r="E42" s="11"/>
      <c r="F42" s="12"/>
    </row>
    <row r="43" spans="1:6" x14ac:dyDescent="0.2">
      <c r="A43" s="3">
        <v>31</v>
      </c>
      <c r="B43" s="9" t="s">
        <v>41</v>
      </c>
      <c r="C43" s="3" t="s">
        <v>17</v>
      </c>
      <c r="D43" s="10">
        <v>6</v>
      </c>
      <c r="E43" s="11"/>
      <c r="F43" s="12"/>
    </row>
    <row r="44" spans="1:6" x14ac:dyDescent="0.2">
      <c r="A44" s="3">
        <v>32</v>
      </c>
      <c r="B44" s="9" t="s">
        <v>59</v>
      </c>
      <c r="C44" s="14" t="s">
        <v>1</v>
      </c>
      <c r="D44" s="10">
        <v>7</v>
      </c>
      <c r="E44" s="11"/>
      <c r="F44" s="12"/>
    </row>
    <row r="45" spans="1:6" x14ac:dyDescent="0.2">
      <c r="A45" s="3">
        <v>33</v>
      </c>
      <c r="B45" s="9" t="s">
        <v>60</v>
      </c>
      <c r="C45" s="3" t="s">
        <v>17</v>
      </c>
      <c r="D45" s="10">
        <f>1+1</f>
        <v>2</v>
      </c>
      <c r="E45" s="11"/>
      <c r="F45" s="12"/>
    </row>
    <row r="46" spans="1:6" x14ac:dyDescent="0.2">
      <c r="A46" s="3">
        <v>34</v>
      </c>
      <c r="B46" s="9" t="s">
        <v>58</v>
      </c>
      <c r="C46" s="3" t="s">
        <v>17</v>
      </c>
      <c r="D46" s="10">
        <f>3+1</f>
        <v>4</v>
      </c>
      <c r="E46" s="11"/>
      <c r="F46" s="12"/>
    </row>
    <row r="47" spans="1:6" x14ac:dyDescent="0.2">
      <c r="A47" s="3">
        <v>35</v>
      </c>
      <c r="B47" s="9" t="s">
        <v>25</v>
      </c>
      <c r="C47" s="3" t="s">
        <v>17</v>
      </c>
      <c r="D47" s="10">
        <v>2</v>
      </c>
      <c r="E47" s="11"/>
      <c r="F47" s="12"/>
    </row>
    <row r="48" spans="1:6" x14ac:dyDescent="0.2">
      <c r="A48" s="3">
        <v>36</v>
      </c>
      <c r="B48" s="9" t="s">
        <v>57</v>
      </c>
      <c r="C48" s="3" t="s">
        <v>17</v>
      </c>
      <c r="D48" s="10">
        <v>2</v>
      </c>
      <c r="E48" s="11"/>
      <c r="F48" s="12"/>
    </row>
    <row r="49" spans="1:6" x14ac:dyDescent="0.2">
      <c r="A49" s="3">
        <v>37</v>
      </c>
      <c r="B49" s="9" t="s">
        <v>27</v>
      </c>
      <c r="C49" s="3" t="s">
        <v>17</v>
      </c>
      <c r="D49" s="10">
        <v>2</v>
      </c>
      <c r="E49" s="11"/>
      <c r="F49" s="12"/>
    </row>
    <row r="50" spans="1:6" x14ac:dyDescent="0.2">
      <c r="A50" s="31" t="s">
        <v>37</v>
      </c>
      <c r="B50" s="31"/>
      <c r="C50" s="31"/>
      <c r="D50" s="31"/>
      <c r="E50" s="31"/>
      <c r="F50" s="15"/>
    </row>
    <row r="51" spans="1:6" x14ac:dyDescent="0.2">
      <c r="A51" s="32" t="s">
        <v>38</v>
      </c>
      <c r="B51" s="32"/>
      <c r="C51" s="32"/>
      <c r="D51" s="32"/>
      <c r="E51" s="32"/>
      <c r="F51" s="16"/>
    </row>
    <row r="52" spans="1:6" x14ac:dyDescent="0.2">
      <c r="A52" s="17">
        <v>1</v>
      </c>
      <c r="B52" s="9" t="s">
        <v>64</v>
      </c>
      <c r="C52" s="3" t="s">
        <v>17</v>
      </c>
      <c r="D52" s="3">
        <f>1520+92</f>
        <v>1612</v>
      </c>
      <c r="E52" s="8"/>
      <c r="F52" s="8"/>
    </row>
    <row r="53" spans="1:6" x14ac:dyDescent="0.2">
      <c r="A53" s="17">
        <v>2</v>
      </c>
      <c r="B53" s="9" t="s">
        <v>65</v>
      </c>
      <c r="C53" s="3" t="s">
        <v>20</v>
      </c>
      <c r="D53" s="3">
        <f>0.95+0.054</f>
        <v>1.004</v>
      </c>
      <c r="E53" s="8"/>
      <c r="F53" s="8"/>
    </row>
    <row r="54" spans="1:6" x14ac:dyDescent="0.2">
      <c r="A54" s="17">
        <v>3</v>
      </c>
      <c r="B54" s="9" t="s">
        <v>66</v>
      </c>
      <c r="C54" s="3" t="s">
        <v>1</v>
      </c>
      <c r="D54" s="3">
        <f>15+12</f>
        <v>27</v>
      </c>
      <c r="E54" s="8"/>
      <c r="F54" s="8"/>
    </row>
    <row r="55" spans="1:6" x14ac:dyDescent="0.2">
      <c r="A55" s="17">
        <v>4</v>
      </c>
      <c r="B55" s="9" t="s">
        <v>67</v>
      </c>
      <c r="C55" s="3" t="s">
        <v>20</v>
      </c>
      <c r="D55" s="3">
        <f>1.6+0.048+0.375+0.05</f>
        <v>2.073</v>
      </c>
      <c r="E55" s="8"/>
      <c r="F55" s="8"/>
    </row>
    <row r="56" spans="1:6" ht="25.5" x14ac:dyDescent="0.2">
      <c r="A56" s="17">
        <v>5</v>
      </c>
      <c r="B56" s="9" t="s">
        <v>68</v>
      </c>
      <c r="C56" s="3" t="s">
        <v>0</v>
      </c>
      <c r="D56" s="3">
        <v>1.02</v>
      </c>
      <c r="E56" s="8"/>
      <c r="F56" s="8"/>
    </row>
    <row r="57" spans="1:6" x14ac:dyDescent="0.2">
      <c r="A57" s="17">
        <v>6</v>
      </c>
      <c r="B57" s="9" t="s">
        <v>69</v>
      </c>
      <c r="C57" s="3" t="s">
        <v>17</v>
      </c>
      <c r="D57" s="3">
        <f>12+50+22+10</f>
        <v>94</v>
      </c>
      <c r="E57" s="8"/>
      <c r="F57" s="8"/>
    </row>
    <row r="58" spans="1:6" x14ac:dyDescent="0.2">
      <c r="A58" s="17">
        <v>7</v>
      </c>
      <c r="B58" s="9" t="s">
        <v>70</v>
      </c>
      <c r="C58" s="3" t="s">
        <v>17</v>
      </c>
      <c r="D58" s="3">
        <f>1+1+5+3+1</f>
        <v>11</v>
      </c>
      <c r="E58" s="8"/>
      <c r="F58" s="8"/>
    </row>
    <row r="59" spans="1:6" x14ac:dyDescent="0.2">
      <c r="A59" s="17">
        <v>8</v>
      </c>
      <c r="B59" s="9" t="s">
        <v>71</v>
      </c>
      <c r="C59" s="3" t="s">
        <v>1</v>
      </c>
      <c r="D59" s="3">
        <f>1.8+3.9</f>
        <v>5.7</v>
      </c>
      <c r="E59" s="8"/>
      <c r="F59" s="8"/>
    </row>
    <row r="60" spans="1:6" x14ac:dyDescent="0.2">
      <c r="A60" s="17">
        <v>9</v>
      </c>
      <c r="B60" s="9" t="s">
        <v>72</v>
      </c>
      <c r="C60" s="3" t="s">
        <v>1</v>
      </c>
      <c r="D60" s="3">
        <f>1.8+3.9</f>
        <v>5.7</v>
      </c>
      <c r="E60" s="8"/>
      <c r="F60" s="8"/>
    </row>
    <row r="61" spans="1:6" x14ac:dyDescent="0.2">
      <c r="A61" s="17">
        <v>10</v>
      </c>
      <c r="B61" s="9" t="s">
        <v>73</v>
      </c>
      <c r="C61" s="3" t="s">
        <v>17</v>
      </c>
      <c r="D61" s="3">
        <f>4+4</f>
        <v>8</v>
      </c>
      <c r="E61" s="8"/>
      <c r="F61" s="8"/>
    </row>
    <row r="62" spans="1:6" ht="25.5" x14ac:dyDescent="0.2">
      <c r="A62" s="17">
        <v>11</v>
      </c>
      <c r="B62" s="9" t="s">
        <v>74</v>
      </c>
      <c r="C62" s="3" t="s">
        <v>0</v>
      </c>
      <c r="D62" s="3">
        <v>7.8</v>
      </c>
      <c r="E62" s="8"/>
      <c r="F62" s="8"/>
    </row>
    <row r="63" spans="1:6" ht="25.5" x14ac:dyDescent="0.2">
      <c r="A63" s="17">
        <v>12</v>
      </c>
      <c r="B63" s="9" t="s">
        <v>75</v>
      </c>
      <c r="C63" s="3" t="s">
        <v>0</v>
      </c>
      <c r="D63" s="3">
        <v>1.85</v>
      </c>
      <c r="E63" s="8"/>
      <c r="F63" s="8"/>
    </row>
    <row r="64" spans="1:6" x14ac:dyDescent="0.2">
      <c r="A64" s="17">
        <v>13</v>
      </c>
      <c r="B64" s="9" t="s">
        <v>76</v>
      </c>
      <c r="C64" s="17" t="s">
        <v>0</v>
      </c>
      <c r="D64" s="17">
        <f>22.44+22.77</f>
        <v>45.21</v>
      </c>
      <c r="E64" s="18"/>
      <c r="F64" s="18"/>
    </row>
    <row r="65" spans="1:6" ht="17.25" customHeight="1" x14ac:dyDescent="0.2">
      <c r="A65" s="17">
        <v>14</v>
      </c>
      <c r="B65" s="9" t="s">
        <v>77</v>
      </c>
      <c r="C65" s="3" t="s">
        <v>17</v>
      </c>
      <c r="D65" s="17">
        <v>7</v>
      </c>
      <c r="E65" s="18"/>
      <c r="F65" s="18"/>
    </row>
    <row r="66" spans="1:6" x14ac:dyDescent="0.2">
      <c r="A66" s="17">
        <v>15</v>
      </c>
      <c r="B66" s="9" t="s">
        <v>78</v>
      </c>
      <c r="C66" s="3" t="s">
        <v>17</v>
      </c>
      <c r="D66" s="17">
        <v>7</v>
      </c>
      <c r="E66" s="18"/>
      <c r="F66" s="19"/>
    </row>
    <row r="67" spans="1:6" x14ac:dyDescent="0.2">
      <c r="A67" s="17">
        <v>16</v>
      </c>
      <c r="B67" s="9" t="s">
        <v>51</v>
      </c>
      <c r="C67" s="17" t="s">
        <v>0</v>
      </c>
      <c r="D67" s="17">
        <f>6.5+2</f>
        <v>8.5</v>
      </c>
      <c r="E67" s="18"/>
      <c r="F67" s="18"/>
    </row>
    <row r="68" spans="1:6" x14ac:dyDescent="0.2">
      <c r="A68" s="17">
        <v>17</v>
      </c>
      <c r="B68" s="9" t="s">
        <v>79</v>
      </c>
      <c r="C68" s="17" t="s">
        <v>0</v>
      </c>
      <c r="D68" s="17">
        <f>8+2.5</f>
        <v>10.5</v>
      </c>
      <c r="E68" s="18"/>
      <c r="F68" s="18"/>
    </row>
    <row r="69" spans="1:6" x14ac:dyDescent="0.2">
      <c r="A69" s="17">
        <v>18</v>
      </c>
      <c r="B69" s="9" t="s">
        <v>80</v>
      </c>
      <c r="C69" s="3" t="s">
        <v>17</v>
      </c>
      <c r="D69" s="17">
        <v>12</v>
      </c>
      <c r="E69" s="18"/>
      <c r="F69" s="18"/>
    </row>
    <row r="70" spans="1:6" x14ac:dyDescent="0.2">
      <c r="A70" s="17">
        <v>19</v>
      </c>
      <c r="B70" s="9" t="s">
        <v>81</v>
      </c>
      <c r="C70" s="3" t="s">
        <v>1</v>
      </c>
      <c r="D70" s="17">
        <f>2.24+3.7</f>
        <v>5.94</v>
      </c>
      <c r="E70" s="18"/>
      <c r="F70" s="18"/>
    </row>
    <row r="71" spans="1:6" x14ac:dyDescent="0.2">
      <c r="A71" s="17">
        <v>20</v>
      </c>
      <c r="B71" s="9" t="s">
        <v>82</v>
      </c>
      <c r="C71" s="3" t="s">
        <v>17</v>
      </c>
      <c r="D71" s="17">
        <f>4+8</f>
        <v>12</v>
      </c>
      <c r="E71" s="18"/>
      <c r="F71" s="18"/>
    </row>
    <row r="72" spans="1:6" x14ac:dyDescent="0.2">
      <c r="A72" s="17">
        <v>21</v>
      </c>
      <c r="B72" s="9" t="s">
        <v>83</v>
      </c>
      <c r="C72" s="3" t="s">
        <v>17</v>
      </c>
      <c r="D72" s="17">
        <v>3</v>
      </c>
      <c r="E72" s="18"/>
      <c r="F72" s="18"/>
    </row>
    <row r="73" spans="1:6" x14ac:dyDescent="0.2">
      <c r="A73" s="17">
        <v>22</v>
      </c>
      <c r="B73" s="9" t="s">
        <v>46</v>
      </c>
      <c r="C73" s="17" t="s">
        <v>20</v>
      </c>
      <c r="D73" s="17">
        <f>1.428+1.512</f>
        <v>2.94</v>
      </c>
      <c r="E73" s="18"/>
      <c r="F73" s="18"/>
    </row>
    <row r="74" spans="1:6" x14ac:dyDescent="0.2">
      <c r="A74" s="17">
        <v>23</v>
      </c>
      <c r="B74" s="9" t="s">
        <v>84</v>
      </c>
      <c r="C74" s="3" t="s">
        <v>17</v>
      </c>
      <c r="D74" s="17">
        <f>15+6</f>
        <v>21</v>
      </c>
      <c r="E74" s="18"/>
      <c r="F74" s="18"/>
    </row>
    <row r="75" spans="1:6" x14ac:dyDescent="0.2">
      <c r="A75" s="17">
        <v>24</v>
      </c>
      <c r="B75" s="9" t="s">
        <v>85</v>
      </c>
      <c r="C75" s="17" t="s">
        <v>0</v>
      </c>
      <c r="D75" s="17">
        <f>24.48+25.92</f>
        <v>50.400000000000006</v>
      </c>
      <c r="E75" s="18"/>
      <c r="F75" s="18"/>
    </row>
    <row r="76" spans="1:6" ht="25.5" x14ac:dyDescent="0.2">
      <c r="A76" s="17">
        <v>25</v>
      </c>
      <c r="B76" s="20" t="s">
        <v>95</v>
      </c>
      <c r="C76" s="17" t="s">
        <v>0</v>
      </c>
      <c r="D76" s="17">
        <v>44.1</v>
      </c>
      <c r="E76" s="18"/>
      <c r="F76" s="18"/>
    </row>
    <row r="77" spans="1:6" x14ac:dyDescent="0.2">
      <c r="A77" s="17">
        <v>26</v>
      </c>
      <c r="B77" s="20" t="s">
        <v>93</v>
      </c>
      <c r="C77" s="17" t="s">
        <v>0</v>
      </c>
      <c r="D77" s="17">
        <v>137.55000000000001</v>
      </c>
      <c r="E77" s="18"/>
      <c r="F77" s="18"/>
    </row>
    <row r="78" spans="1:6" x14ac:dyDescent="0.2">
      <c r="A78" s="17">
        <v>27</v>
      </c>
      <c r="B78" s="9" t="s">
        <v>86</v>
      </c>
      <c r="C78" s="3" t="s">
        <v>17</v>
      </c>
      <c r="D78" s="17">
        <v>42</v>
      </c>
      <c r="E78" s="18"/>
      <c r="F78" s="18"/>
    </row>
    <row r="79" spans="1:6" x14ac:dyDescent="0.2">
      <c r="A79" s="17">
        <v>28</v>
      </c>
      <c r="B79" s="9" t="s">
        <v>87</v>
      </c>
      <c r="C79" s="3" t="s">
        <v>17</v>
      </c>
      <c r="D79" s="17">
        <v>26</v>
      </c>
      <c r="E79" s="18"/>
      <c r="F79" s="18"/>
    </row>
    <row r="80" spans="1:6" x14ac:dyDescent="0.2">
      <c r="A80" s="17">
        <v>29</v>
      </c>
      <c r="B80" s="9" t="s">
        <v>88</v>
      </c>
      <c r="C80" s="3" t="s">
        <v>17</v>
      </c>
      <c r="D80" s="17">
        <v>2</v>
      </c>
      <c r="E80" s="18"/>
      <c r="F80" s="18"/>
    </row>
    <row r="81" spans="1:6" x14ac:dyDescent="0.2">
      <c r="A81" s="17">
        <v>30</v>
      </c>
      <c r="B81" s="9" t="s">
        <v>94</v>
      </c>
      <c r="C81" s="3" t="s">
        <v>17</v>
      </c>
      <c r="D81" s="3">
        <v>6</v>
      </c>
      <c r="E81" s="8"/>
      <c r="F81" s="8"/>
    </row>
    <row r="82" spans="1:6" x14ac:dyDescent="0.2">
      <c r="A82" s="17">
        <v>31</v>
      </c>
      <c r="B82" s="9" t="s">
        <v>47</v>
      </c>
      <c r="C82" s="3" t="s">
        <v>17</v>
      </c>
      <c r="D82" s="3">
        <v>2</v>
      </c>
      <c r="E82" s="8"/>
      <c r="F82" s="8"/>
    </row>
    <row r="83" spans="1:6" x14ac:dyDescent="0.2">
      <c r="A83" s="17">
        <v>32</v>
      </c>
      <c r="B83" s="9" t="s">
        <v>89</v>
      </c>
      <c r="C83" s="3" t="s">
        <v>17</v>
      </c>
      <c r="D83" s="3">
        <v>2</v>
      </c>
      <c r="E83" s="8"/>
      <c r="F83" s="8"/>
    </row>
    <row r="84" spans="1:6" x14ac:dyDescent="0.2">
      <c r="A84" s="17">
        <v>33</v>
      </c>
      <c r="B84" s="9" t="s">
        <v>90</v>
      </c>
      <c r="C84" s="3" t="s">
        <v>17</v>
      </c>
      <c r="D84" s="3">
        <v>3</v>
      </c>
      <c r="E84" s="8"/>
      <c r="F84" s="8"/>
    </row>
    <row r="85" spans="1:6" x14ac:dyDescent="0.2">
      <c r="A85" s="17">
        <v>34</v>
      </c>
      <c r="B85" s="9" t="s">
        <v>48</v>
      </c>
      <c r="C85" s="3" t="s">
        <v>17</v>
      </c>
      <c r="D85" s="3">
        <v>3</v>
      </c>
      <c r="E85" s="8"/>
      <c r="F85" s="8"/>
    </row>
    <row r="86" spans="1:6" x14ac:dyDescent="0.2">
      <c r="A86" s="17">
        <v>35</v>
      </c>
      <c r="B86" s="9" t="s">
        <v>91</v>
      </c>
      <c r="C86" s="3" t="s">
        <v>17</v>
      </c>
      <c r="D86" s="3">
        <v>3</v>
      </c>
      <c r="E86" s="8"/>
      <c r="F86" s="8"/>
    </row>
    <row r="87" spans="1:6" x14ac:dyDescent="0.2">
      <c r="A87" s="17">
        <v>36</v>
      </c>
      <c r="B87" s="9" t="s">
        <v>96</v>
      </c>
      <c r="C87" s="3" t="s">
        <v>17</v>
      </c>
      <c r="D87" s="3">
        <v>3</v>
      </c>
      <c r="E87" s="8"/>
      <c r="F87" s="8"/>
    </row>
    <row r="88" spans="1:6" ht="25.5" x14ac:dyDescent="0.2">
      <c r="A88" s="17">
        <v>37</v>
      </c>
      <c r="B88" s="9" t="s">
        <v>49</v>
      </c>
      <c r="C88" s="3" t="s">
        <v>17</v>
      </c>
      <c r="D88" s="3">
        <v>3</v>
      </c>
      <c r="E88" s="8"/>
      <c r="F88" s="8"/>
    </row>
    <row r="89" spans="1:6" x14ac:dyDescent="0.2">
      <c r="A89" s="17">
        <v>38</v>
      </c>
      <c r="B89" s="9" t="s">
        <v>50</v>
      </c>
      <c r="C89" s="3" t="s">
        <v>17</v>
      </c>
      <c r="D89" s="3">
        <v>2</v>
      </c>
      <c r="E89" s="8"/>
      <c r="F89" s="8"/>
    </row>
    <row r="90" spans="1:6" x14ac:dyDescent="0.2">
      <c r="A90" s="17">
        <v>39</v>
      </c>
      <c r="B90" s="9" t="s">
        <v>97</v>
      </c>
      <c r="C90" s="3" t="s">
        <v>17</v>
      </c>
      <c r="D90" s="3">
        <v>2</v>
      </c>
      <c r="E90" s="8"/>
      <c r="F90" s="8"/>
    </row>
    <row r="91" spans="1:6" x14ac:dyDescent="0.2">
      <c r="A91" s="17">
        <v>40</v>
      </c>
      <c r="B91" s="9" t="s">
        <v>40</v>
      </c>
      <c r="C91" s="3" t="s">
        <v>17</v>
      </c>
      <c r="D91" s="3">
        <v>2</v>
      </c>
      <c r="E91" s="8"/>
      <c r="F91" s="8"/>
    </row>
    <row r="92" spans="1:6" x14ac:dyDescent="0.2">
      <c r="A92" s="17">
        <v>41</v>
      </c>
      <c r="B92" s="9" t="s">
        <v>92</v>
      </c>
      <c r="C92" s="3" t="s">
        <v>17</v>
      </c>
      <c r="D92" s="3">
        <f>14+5</f>
        <v>19</v>
      </c>
      <c r="E92" s="8"/>
      <c r="F92" s="8"/>
    </row>
    <row r="93" spans="1:6" x14ac:dyDescent="0.2">
      <c r="A93" s="17">
        <v>42</v>
      </c>
      <c r="B93" s="9" t="s">
        <v>98</v>
      </c>
      <c r="C93" s="3" t="s">
        <v>1</v>
      </c>
      <c r="D93" s="3">
        <f>18+3</f>
        <v>21</v>
      </c>
      <c r="E93" s="8"/>
      <c r="F93" s="8"/>
    </row>
    <row r="94" spans="1:6" x14ac:dyDescent="0.2">
      <c r="A94" s="17">
        <v>43</v>
      </c>
      <c r="B94" s="9" t="s">
        <v>99</v>
      </c>
      <c r="C94" s="3" t="s">
        <v>1</v>
      </c>
      <c r="D94" s="3">
        <f>20+6</f>
        <v>26</v>
      </c>
      <c r="E94" s="8"/>
      <c r="F94" s="8"/>
    </row>
    <row r="95" spans="1:6" ht="25.5" x14ac:dyDescent="0.2">
      <c r="A95" s="17">
        <v>44</v>
      </c>
      <c r="B95" s="9" t="s">
        <v>100</v>
      </c>
      <c r="C95" s="3" t="s">
        <v>17</v>
      </c>
      <c r="D95" s="3">
        <f>16+3</f>
        <v>19</v>
      </c>
      <c r="E95" s="8"/>
      <c r="F95" s="8"/>
    </row>
    <row r="96" spans="1:6" ht="25.5" x14ac:dyDescent="0.2">
      <c r="A96" s="17">
        <v>45</v>
      </c>
      <c r="B96" s="9" t="s">
        <v>101</v>
      </c>
      <c r="C96" s="3" t="s">
        <v>17</v>
      </c>
      <c r="D96" s="3">
        <f>12+10</f>
        <v>22</v>
      </c>
      <c r="E96" s="8"/>
      <c r="F96" s="8"/>
    </row>
    <row r="97" spans="1:6" ht="15.75" customHeight="1" x14ac:dyDescent="0.2">
      <c r="A97" s="17">
        <v>46</v>
      </c>
      <c r="B97" s="9" t="s">
        <v>102</v>
      </c>
      <c r="C97" s="3" t="s">
        <v>1</v>
      </c>
      <c r="D97" s="3">
        <f>56+12</f>
        <v>68</v>
      </c>
      <c r="E97" s="8"/>
      <c r="F97" s="8"/>
    </row>
    <row r="98" spans="1:6" x14ac:dyDescent="0.2">
      <c r="A98" s="17">
        <v>47</v>
      </c>
      <c r="B98" s="9" t="s">
        <v>103</v>
      </c>
      <c r="C98" s="3" t="s">
        <v>17</v>
      </c>
      <c r="D98" s="3">
        <f>16+5</f>
        <v>21</v>
      </c>
      <c r="E98" s="8"/>
      <c r="F98" s="8"/>
    </row>
    <row r="99" spans="1:6" x14ac:dyDescent="0.2">
      <c r="A99" s="17">
        <v>48</v>
      </c>
      <c r="B99" s="9" t="s">
        <v>104</v>
      </c>
      <c r="C99" s="3" t="s">
        <v>17</v>
      </c>
      <c r="D99" s="3">
        <f>32+10</f>
        <v>42</v>
      </c>
      <c r="E99" s="8"/>
      <c r="F99" s="8"/>
    </row>
    <row r="100" spans="1:6" ht="16.5" customHeight="1" x14ac:dyDescent="0.2">
      <c r="A100" s="17">
        <v>49</v>
      </c>
      <c r="B100" s="9" t="s">
        <v>105</v>
      </c>
      <c r="C100" s="3" t="s">
        <v>17</v>
      </c>
      <c r="D100" s="3">
        <f>8+5</f>
        <v>13</v>
      </c>
      <c r="E100" s="8"/>
      <c r="F100" s="8"/>
    </row>
    <row r="101" spans="1:6" x14ac:dyDescent="0.2">
      <c r="A101" s="17">
        <v>50</v>
      </c>
      <c r="B101" s="9" t="s">
        <v>106</v>
      </c>
      <c r="C101" s="3" t="s">
        <v>17</v>
      </c>
      <c r="D101" s="3">
        <f>10+4</f>
        <v>14</v>
      </c>
      <c r="E101" s="8"/>
      <c r="F101" s="8"/>
    </row>
    <row r="102" spans="1:6" x14ac:dyDescent="0.2">
      <c r="A102" s="17">
        <v>51</v>
      </c>
      <c r="B102" s="9" t="s">
        <v>107</v>
      </c>
      <c r="C102" s="3" t="s">
        <v>17</v>
      </c>
      <c r="D102" s="3">
        <f>50+8</f>
        <v>58</v>
      </c>
      <c r="E102" s="8"/>
      <c r="F102" s="8"/>
    </row>
    <row r="103" spans="1:6" x14ac:dyDescent="0.2">
      <c r="A103" s="17">
        <v>52</v>
      </c>
      <c r="B103" s="9" t="s">
        <v>108</v>
      </c>
      <c r="C103" s="3" t="s">
        <v>17</v>
      </c>
      <c r="D103" s="3">
        <f>12+5</f>
        <v>17</v>
      </c>
      <c r="E103" s="8"/>
      <c r="F103" s="8"/>
    </row>
    <row r="104" spans="1:6" x14ac:dyDescent="0.2">
      <c r="A104" s="17">
        <v>53</v>
      </c>
      <c r="B104" s="9" t="s">
        <v>109</v>
      </c>
      <c r="C104" s="3" t="s">
        <v>1</v>
      </c>
      <c r="D104" s="3">
        <f>56+12</f>
        <v>68</v>
      </c>
      <c r="E104" s="8"/>
      <c r="F104" s="8"/>
    </row>
    <row r="105" spans="1:6" x14ac:dyDescent="0.2">
      <c r="A105" s="17">
        <v>54</v>
      </c>
      <c r="B105" s="9" t="s">
        <v>110</v>
      </c>
      <c r="C105" s="3" t="s">
        <v>17</v>
      </c>
      <c r="D105" s="3">
        <f>1+2</f>
        <v>3</v>
      </c>
      <c r="E105" s="8"/>
      <c r="F105" s="8"/>
    </row>
    <row r="106" spans="1:6" x14ac:dyDescent="0.2">
      <c r="A106" s="17">
        <v>55</v>
      </c>
      <c r="B106" s="9" t="s">
        <v>111</v>
      </c>
      <c r="C106" s="3" t="s">
        <v>17</v>
      </c>
      <c r="D106" s="3">
        <f>1+2</f>
        <v>3</v>
      </c>
      <c r="E106" s="8"/>
      <c r="F106" s="8"/>
    </row>
    <row r="107" spans="1:6" x14ac:dyDescent="0.2">
      <c r="A107" s="17">
        <v>56</v>
      </c>
      <c r="B107" s="9" t="s">
        <v>112</v>
      </c>
      <c r="C107" s="3" t="s">
        <v>17</v>
      </c>
      <c r="D107" s="3">
        <f>1+2</f>
        <v>3</v>
      </c>
      <c r="E107" s="8"/>
      <c r="F107" s="8"/>
    </row>
    <row r="108" spans="1:6" x14ac:dyDescent="0.2">
      <c r="A108" s="17">
        <v>57</v>
      </c>
      <c r="B108" s="9" t="s">
        <v>113</v>
      </c>
      <c r="C108" s="3" t="s">
        <v>17</v>
      </c>
      <c r="D108" s="3">
        <f>1+2</f>
        <v>3</v>
      </c>
      <c r="E108" s="8"/>
      <c r="F108" s="8"/>
    </row>
    <row r="109" spans="1:6" x14ac:dyDescent="0.2">
      <c r="A109" s="17">
        <v>58</v>
      </c>
      <c r="B109" s="9" t="s">
        <v>114</v>
      </c>
      <c r="C109" s="3" t="s">
        <v>17</v>
      </c>
      <c r="D109" s="3">
        <f>2+4</f>
        <v>6</v>
      </c>
      <c r="E109" s="8"/>
      <c r="F109" s="8"/>
    </row>
    <row r="110" spans="1:6" x14ac:dyDescent="0.2">
      <c r="A110" s="17">
        <v>59</v>
      </c>
      <c r="B110" s="9" t="s">
        <v>115</v>
      </c>
      <c r="C110" s="3" t="s">
        <v>17</v>
      </c>
      <c r="D110" s="3">
        <f>2+4</f>
        <v>6</v>
      </c>
      <c r="E110" s="8"/>
      <c r="F110" s="8"/>
    </row>
    <row r="111" spans="1:6" x14ac:dyDescent="0.2">
      <c r="A111" s="17">
        <v>60</v>
      </c>
      <c r="B111" s="9" t="s">
        <v>116</v>
      </c>
      <c r="C111" s="3" t="s">
        <v>17</v>
      </c>
      <c r="D111" s="3">
        <f>4+8</f>
        <v>12</v>
      </c>
      <c r="E111" s="8"/>
      <c r="F111" s="8"/>
    </row>
    <row r="112" spans="1:6" x14ac:dyDescent="0.2">
      <c r="A112" s="17">
        <v>61</v>
      </c>
      <c r="B112" s="9" t="s">
        <v>117</v>
      </c>
      <c r="C112" s="3" t="s">
        <v>1</v>
      </c>
      <c r="D112" s="3">
        <f>2+4</f>
        <v>6</v>
      </c>
      <c r="E112" s="8"/>
      <c r="F112" s="8"/>
    </row>
    <row r="113" spans="1:6" x14ac:dyDescent="0.2">
      <c r="A113" s="17">
        <v>62</v>
      </c>
      <c r="B113" s="9" t="s">
        <v>118</v>
      </c>
      <c r="C113" s="3" t="s">
        <v>17</v>
      </c>
      <c r="D113" s="3">
        <f>9+14</f>
        <v>23</v>
      </c>
      <c r="E113" s="8"/>
      <c r="F113" s="8"/>
    </row>
    <row r="114" spans="1:6" x14ac:dyDescent="0.2">
      <c r="A114" s="17">
        <v>63</v>
      </c>
      <c r="B114" s="9" t="s">
        <v>119</v>
      </c>
      <c r="C114" s="3" t="s">
        <v>17</v>
      </c>
      <c r="D114" s="3">
        <f>6+2</f>
        <v>8</v>
      </c>
      <c r="E114" s="8"/>
      <c r="F114" s="8"/>
    </row>
    <row r="115" spans="1:6" x14ac:dyDescent="0.2">
      <c r="A115" s="17">
        <v>64</v>
      </c>
      <c r="B115" s="9" t="s">
        <v>120</v>
      </c>
      <c r="C115" s="3" t="s">
        <v>17</v>
      </c>
      <c r="D115" s="3">
        <f>3+12</f>
        <v>15</v>
      </c>
      <c r="E115" s="8"/>
      <c r="F115" s="8"/>
    </row>
    <row r="116" spans="1:6" x14ac:dyDescent="0.2">
      <c r="A116" s="17">
        <v>65</v>
      </c>
      <c r="B116" s="9" t="s">
        <v>121</v>
      </c>
      <c r="C116" s="3" t="s">
        <v>17</v>
      </c>
      <c r="D116" s="3">
        <f>1+1</f>
        <v>2</v>
      </c>
      <c r="E116" s="8"/>
      <c r="F116" s="8"/>
    </row>
    <row r="117" spans="1:6" x14ac:dyDescent="0.2">
      <c r="A117" s="17">
        <v>66</v>
      </c>
      <c r="B117" s="9" t="s">
        <v>122</v>
      </c>
      <c r="C117" s="3" t="s">
        <v>17</v>
      </c>
      <c r="D117" s="3">
        <f>2+3</f>
        <v>5</v>
      </c>
      <c r="E117" s="8"/>
      <c r="F117" s="8"/>
    </row>
    <row r="118" spans="1:6" x14ac:dyDescent="0.2">
      <c r="A118" s="17">
        <v>67</v>
      </c>
      <c r="B118" s="9" t="s">
        <v>123</v>
      </c>
      <c r="C118" s="3" t="s">
        <v>17</v>
      </c>
      <c r="D118" s="3">
        <f>12+6</f>
        <v>18</v>
      </c>
      <c r="E118" s="8"/>
      <c r="F118" s="8"/>
    </row>
    <row r="119" spans="1:6" x14ac:dyDescent="0.2">
      <c r="A119" s="17">
        <v>68</v>
      </c>
      <c r="B119" s="9" t="s">
        <v>124</v>
      </c>
      <c r="C119" s="3" t="s">
        <v>1</v>
      </c>
      <c r="D119" s="3">
        <f>70+40</f>
        <v>110</v>
      </c>
      <c r="E119" s="8"/>
      <c r="F119" s="8"/>
    </row>
    <row r="120" spans="1:6" x14ac:dyDescent="0.2">
      <c r="A120" s="17">
        <v>69</v>
      </c>
      <c r="B120" s="9" t="s">
        <v>125</v>
      </c>
      <c r="C120" s="3" t="s">
        <v>1</v>
      </c>
      <c r="D120" s="3">
        <f>50+60</f>
        <v>110</v>
      </c>
      <c r="E120" s="8"/>
      <c r="F120" s="8"/>
    </row>
    <row r="121" spans="1:6" x14ac:dyDescent="0.2">
      <c r="A121" s="17">
        <v>70</v>
      </c>
      <c r="B121" s="9" t="s">
        <v>126</v>
      </c>
      <c r="C121" s="3" t="s">
        <v>1</v>
      </c>
      <c r="D121" s="3">
        <v>40</v>
      </c>
      <c r="E121" s="8"/>
      <c r="F121" s="8"/>
    </row>
    <row r="122" spans="1:6" x14ac:dyDescent="0.2">
      <c r="A122" s="17">
        <v>71</v>
      </c>
      <c r="B122" s="9" t="s">
        <v>127</v>
      </c>
      <c r="C122" s="3" t="s">
        <v>17</v>
      </c>
      <c r="D122" s="3">
        <f>7+4</f>
        <v>11</v>
      </c>
      <c r="E122" s="8"/>
      <c r="F122" s="8"/>
    </row>
    <row r="123" spans="1:6" x14ac:dyDescent="0.2">
      <c r="A123" s="17">
        <v>72</v>
      </c>
      <c r="B123" s="9" t="s">
        <v>128</v>
      </c>
      <c r="C123" s="3" t="s">
        <v>17</v>
      </c>
      <c r="D123" s="3">
        <v>3</v>
      </c>
      <c r="E123" s="8"/>
      <c r="F123" s="8"/>
    </row>
    <row r="124" spans="1:6" ht="15" customHeight="1" x14ac:dyDescent="0.2">
      <c r="A124" s="17">
        <v>73</v>
      </c>
      <c r="B124" s="9" t="s">
        <v>129</v>
      </c>
      <c r="C124" s="3" t="s">
        <v>17</v>
      </c>
      <c r="D124" s="3">
        <v>2</v>
      </c>
      <c r="E124" s="8"/>
      <c r="F124" s="8"/>
    </row>
    <row r="125" spans="1:6" x14ac:dyDescent="0.2">
      <c r="A125" s="17">
        <v>74</v>
      </c>
      <c r="B125" s="9" t="s">
        <v>130</v>
      </c>
      <c r="C125" s="3" t="s">
        <v>17</v>
      </c>
      <c r="D125" s="3">
        <v>4</v>
      </c>
      <c r="E125" s="8"/>
      <c r="F125" s="8"/>
    </row>
    <row r="126" spans="1:6" x14ac:dyDescent="0.2">
      <c r="A126" s="17">
        <v>75</v>
      </c>
      <c r="B126" s="9" t="s">
        <v>131</v>
      </c>
      <c r="C126" s="3" t="s">
        <v>1</v>
      </c>
      <c r="D126" s="3">
        <v>7</v>
      </c>
      <c r="E126" s="8"/>
      <c r="F126" s="8"/>
    </row>
    <row r="127" spans="1:6" ht="25.5" x14ac:dyDescent="0.2">
      <c r="A127" s="17">
        <v>76</v>
      </c>
      <c r="B127" s="9" t="s">
        <v>132</v>
      </c>
      <c r="C127" s="3" t="s">
        <v>17</v>
      </c>
      <c r="D127" s="3">
        <v>14</v>
      </c>
      <c r="E127" s="8"/>
      <c r="F127" s="8"/>
    </row>
    <row r="128" spans="1:6" x14ac:dyDescent="0.2">
      <c r="A128" s="17">
        <v>77</v>
      </c>
      <c r="B128" s="9" t="s">
        <v>31</v>
      </c>
      <c r="C128" s="3" t="s">
        <v>17</v>
      </c>
      <c r="D128" s="3">
        <v>1</v>
      </c>
      <c r="E128" s="8"/>
      <c r="F128" s="8"/>
    </row>
    <row r="129" spans="1:6" x14ac:dyDescent="0.2">
      <c r="A129" s="17">
        <v>78</v>
      </c>
      <c r="B129" s="9" t="s">
        <v>133</v>
      </c>
      <c r="C129" s="3" t="s">
        <v>17</v>
      </c>
      <c r="D129" s="3">
        <f>1+1</f>
        <v>2</v>
      </c>
      <c r="E129" s="8"/>
      <c r="F129" s="8"/>
    </row>
    <row r="130" spans="1:6" x14ac:dyDescent="0.2">
      <c r="A130" s="17">
        <v>79</v>
      </c>
      <c r="B130" s="9" t="s">
        <v>45</v>
      </c>
      <c r="C130" s="3" t="s">
        <v>17</v>
      </c>
      <c r="D130" s="3">
        <v>1</v>
      </c>
      <c r="E130" s="8"/>
      <c r="F130" s="8"/>
    </row>
    <row r="131" spans="1:6" x14ac:dyDescent="0.2">
      <c r="A131" s="17">
        <v>80</v>
      </c>
      <c r="B131" s="9" t="s">
        <v>134</v>
      </c>
      <c r="C131" s="3" t="s">
        <v>17</v>
      </c>
      <c r="D131" s="3">
        <f>3+1</f>
        <v>4</v>
      </c>
      <c r="E131" s="8"/>
      <c r="F131" s="8"/>
    </row>
    <row r="132" spans="1:6" x14ac:dyDescent="0.2">
      <c r="A132" s="17">
        <v>81</v>
      </c>
      <c r="B132" s="9" t="s">
        <v>52</v>
      </c>
      <c r="C132" s="3" t="s">
        <v>17</v>
      </c>
      <c r="D132" s="3">
        <f>3+1</f>
        <v>4</v>
      </c>
      <c r="E132" s="8"/>
      <c r="F132" s="8"/>
    </row>
    <row r="133" spans="1:6" x14ac:dyDescent="0.2">
      <c r="A133" s="17">
        <v>82</v>
      </c>
      <c r="B133" s="9" t="s">
        <v>136</v>
      </c>
      <c r="C133" s="3" t="s">
        <v>17</v>
      </c>
      <c r="D133" s="3">
        <v>2</v>
      </c>
      <c r="E133" s="8"/>
      <c r="F133" s="8"/>
    </row>
    <row r="134" spans="1:6" ht="38.25" x14ac:dyDescent="0.2">
      <c r="A134" s="17">
        <v>83</v>
      </c>
      <c r="B134" s="9" t="s">
        <v>135</v>
      </c>
      <c r="C134" s="3" t="s">
        <v>0</v>
      </c>
      <c r="D134" s="3">
        <v>5.7</v>
      </c>
      <c r="E134" s="8"/>
      <c r="F134" s="8"/>
    </row>
    <row r="135" spans="1:6" x14ac:dyDescent="0.2">
      <c r="A135" s="17">
        <v>84</v>
      </c>
      <c r="B135" s="9" t="s">
        <v>29</v>
      </c>
      <c r="C135" s="3" t="s">
        <v>20</v>
      </c>
      <c r="D135" s="3">
        <v>0.1</v>
      </c>
      <c r="E135" s="8"/>
      <c r="F135" s="8"/>
    </row>
    <row r="136" spans="1:6" x14ac:dyDescent="0.2">
      <c r="A136" s="17">
        <v>85</v>
      </c>
      <c r="B136" s="9" t="s">
        <v>53</v>
      </c>
      <c r="C136" s="3" t="s">
        <v>17</v>
      </c>
      <c r="D136" s="3">
        <v>2</v>
      </c>
      <c r="E136" s="8"/>
      <c r="F136" s="8"/>
    </row>
    <row r="137" spans="1:6" ht="17.25" customHeight="1" x14ac:dyDescent="0.2">
      <c r="A137" s="17">
        <v>86</v>
      </c>
      <c r="B137" s="9" t="s">
        <v>30</v>
      </c>
      <c r="C137" s="3" t="s">
        <v>17</v>
      </c>
      <c r="D137" s="3">
        <v>2</v>
      </c>
      <c r="E137" s="8"/>
      <c r="F137" s="8"/>
    </row>
    <row r="138" spans="1:6" x14ac:dyDescent="0.2">
      <c r="A138" s="17">
        <v>87</v>
      </c>
      <c r="B138" s="9" t="s">
        <v>26</v>
      </c>
      <c r="C138" s="3" t="s">
        <v>17</v>
      </c>
      <c r="D138" s="3">
        <v>2</v>
      </c>
      <c r="E138" s="8"/>
      <c r="F138" s="8"/>
    </row>
    <row r="139" spans="1:6" ht="25.5" x14ac:dyDescent="0.2">
      <c r="A139" s="17">
        <v>88</v>
      </c>
      <c r="B139" s="9" t="s">
        <v>54</v>
      </c>
      <c r="C139" s="3" t="s">
        <v>17</v>
      </c>
      <c r="D139" s="3">
        <v>2</v>
      </c>
      <c r="E139" s="8"/>
      <c r="F139" s="8"/>
    </row>
    <row r="140" spans="1:6" x14ac:dyDescent="0.2">
      <c r="A140" s="33" t="s">
        <v>39</v>
      </c>
      <c r="B140" s="33"/>
      <c r="C140" s="33"/>
      <c r="D140" s="33"/>
      <c r="E140" s="33"/>
      <c r="F140" s="15"/>
    </row>
    <row r="141" spans="1:6" ht="21.75" customHeight="1" x14ac:dyDescent="0.2">
      <c r="A141" s="29" t="s">
        <v>145</v>
      </c>
      <c r="B141" s="29"/>
      <c r="C141" s="29"/>
      <c r="D141" s="29"/>
      <c r="E141" s="29"/>
      <c r="F141" s="26"/>
    </row>
    <row r="144" spans="1:6" ht="15.75" x14ac:dyDescent="0.25">
      <c r="B144" s="22" t="s">
        <v>144</v>
      </c>
    </row>
    <row r="145" spans="2:2" ht="15.75" x14ac:dyDescent="0.25">
      <c r="B145" s="22"/>
    </row>
    <row r="146" spans="2:2" ht="15.75" x14ac:dyDescent="0.25">
      <c r="B146" s="22" t="s">
        <v>143</v>
      </c>
    </row>
  </sheetData>
  <mergeCells count="7">
    <mergeCell ref="B7:F7"/>
    <mergeCell ref="A5:G5"/>
    <mergeCell ref="A141:E141"/>
    <mergeCell ref="A12:E12"/>
    <mergeCell ref="A50:E50"/>
    <mergeCell ref="A51:E51"/>
    <mergeCell ref="A140:E140"/>
  </mergeCells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Стичкевич</dc:creator>
  <cp:lastModifiedBy>Ирина</cp:lastModifiedBy>
  <cp:lastPrinted>2023-08-25T09:10:31Z</cp:lastPrinted>
  <dcterms:created xsi:type="dcterms:W3CDTF">2020-05-13T18:37:29Z</dcterms:created>
  <dcterms:modified xsi:type="dcterms:W3CDTF">2023-09-15T12:06:01Z</dcterms:modified>
</cp:coreProperties>
</file>